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mattm\Dropbox\isdc\simulator\reactor\sim_v4\"/>
    </mc:Choice>
  </mc:AlternateContent>
  <bookViews>
    <workbookView xWindow="0" yWindow="0" windowWidth="2070" windowHeight="9060"/>
  </bookViews>
  <sheets>
    <sheet name="Sheet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L40" i="1"/>
  <c r="L39" i="1"/>
  <c r="L38" i="1"/>
  <c r="L37" i="1"/>
  <c r="L36" i="1"/>
  <c r="L35" i="1"/>
  <c r="L34" i="1"/>
  <c r="L33" i="1"/>
  <c r="L31" i="1"/>
  <c r="L32" i="1"/>
  <c r="B15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4" i="1"/>
  <c r="C4" i="1"/>
  <c r="B8" i="1"/>
  <c r="C8" i="1"/>
  <c r="B12" i="1"/>
  <c r="C12" i="1"/>
  <c r="B16" i="1"/>
  <c r="C16" i="1"/>
  <c r="B20" i="1"/>
  <c r="C20" i="1"/>
  <c r="B24" i="1"/>
  <c r="C24" i="1"/>
  <c r="D6" i="1"/>
  <c r="F6" i="1"/>
  <c r="G6" i="1"/>
  <c r="D10" i="1"/>
  <c r="F10" i="1"/>
  <c r="G10" i="1"/>
  <c r="D14" i="1"/>
  <c r="F14" i="1"/>
  <c r="G14" i="1"/>
  <c r="D18" i="1"/>
  <c r="F18" i="1"/>
  <c r="G18" i="1"/>
  <c r="D22" i="1"/>
  <c r="F22" i="1"/>
  <c r="G22" i="1"/>
  <c r="B5" i="1"/>
  <c r="C5" i="1"/>
  <c r="B9" i="1"/>
  <c r="C9" i="1"/>
  <c r="B13" i="1"/>
  <c r="C13" i="1"/>
  <c r="B17" i="1"/>
  <c r="C17" i="1"/>
  <c r="B21" i="1"/>
  <c r="C21" i="1"/>
  <c r="B25" i="1"/>
  <c r="C25" i="1"/>
  <c r="D7" i="1"/>
  <c r="F7" i="1"/>
  <c r="G7" i="1"/>
  <c r="D11" i="1"/>
  <c r="F11" i="1"/>
  <c r="G11" i="1"/>
  <c r="D15" i="1"/>
  <c r="F15" i="1"/>
  <c r="G15" i="1"/>
  <c r="D19" i="1"/>
  <c r="F19" i="1"/>
  <c r="G19" i="1"/>
  <c r="D23" i="1"/>
  <c r="F23" i="1"/>
  <c r="G23" i="1"/>
  <c r="B6" i="1"/>
  <c r="C6" i="1"/>
  <c r="B10" i="1"/>
  <c r="C10" i="1"/>
  <c r="B14" i="1"/>
  <c r="C14" i="1"/>
  <c r="B18" i="1"/>
  <c r="C18" i="1"/>
  <c r="B22" i="1"/>
  <c r="C22" i="1"/>
  <c r="D4" i="1"/>
  <c r="D8" i="1"/>
  <c r="F8" i="1"/>
  <c r="G8" i="1"/>
  <c r="D12" i="1"/>
  <c r="F12" i="1"/>
  <c r="G12" i="1"/>
  <c r="D16" i="1"/>
  <c r="F16" i="1"/>
  <c r="G16" i="1"/>
  <c r="D20" i="1"/>
  <c r="F20" i="1"/>
  <c r="G20" i="1"/>
  <c r="D24" i="1"/>
  <c r="F24" i="1"/>
  <c r="G24" i="1"/>
  <c r="B7" i="1"/>
  <c r="C7" i="1"/>
  <c r="B11" i="1"/>
  <c r="C11" i="1"/>
  <c r="C15" i="1"/>
  <c r="B19" i="1"/>
  <c r="C19" i="1"/>
  <c r="B23" i="1"/>
  <c r="C23" i="1"/>
  <c r="D5" i="1"/>
  <c r="F5" i="1"/>
  <c r="G5" i="1"/>
  <c r="D9" i="1"/>
  <c r="F9" i="1"/>
  <c r="G9" i="1"/>
  <c r="D13" i="1"/>
  <c r="F13" i="1"/>
  <c r="G13" i="1"/>
  <c r="D17" i="1"/>
  <c r="F17" i="1"/>
  <c r="G17" i="1"/>
  <c r="D21" i="1"/>
  <c r="F21" i="1"/>
  <c r="G21" i="1"/>
  <c r="D25" i="1"/>
  <c r="F25" i="1"/>
  <c r="G25" i="1"/>
</calcChain>
</file>

<file path=xl/comments1.xml><?xml version="1.0" encoding="utf-8"?>
<comments xmlns="http://schemas.openxmlformats.org/spreadsheetml/2006/main">
  <authors>
    <author>Matt Moran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Matt Moran:</t>
        </r>
        <r>
          <rPr>
            <sz val="9"/>
            <color indexed="81"/>
            <rFont val="Tahoma"/>
            <family val="2"/>
          </rPr>
          <t xml:space="preserve">
This is the 'width' value in the Lorentzian Function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Matt Moran:</t>
        </r>
        <r>
          <rPr>
            <sz val="9"/>
            <color indexed="81"/>
            <rFont val="Tahoma"/>
            <family val="2"/>
          </rPr>
          <t xml:space="preserve">
This modifies the function output to the desired TFGO numeric value/range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Matt Moran:</t>
        </r>
        <r>
          <rPr>
            <sz val="9"/>
            <color indexed="81"/>
            <rFont val="Tahoma"/>
            <family val="2"/>
          </rPr>
          <t xml:space="preserve">
This modifies the output so that zero output shows at zero power input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Matt Moran:</t>
        </r>
        <r>
          <rPr>
            <sz val="9"/>
            <color indexed="81"/>
            <rFont val="Tahoma"/>
            <family val="2"/>
          </rPr>
          <t xml:space="preserve">
Where ATF is low relative to optemp, this determines when the modifier is applied
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Matt Moran:</t>
        </r>
        <r>
          <rPr>
            <sz val="9"/>
            <color indexed="81"/>
            <rFont val="Tahoma"/>
            <family val="2"/>
          </rPr>
          <t xml:space="preserve">
Adjust this to model diffent environmental heat loads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</rPr>
          <t>Matt Moran:</t>
        </r>
        <r>
          <rPr>
            <sz val="9"/>
            <color indexed="81"/>
            <rFont val="Tahoma"/>
            <family val="2"/>
          </rPr>
          <t xml:space="preserve">
Efficiency of the cooling system</t>
        </r>
      </text>
    </comment>
    <comment ref="M29" authorId="0" shapeId="0">
      <text>
        <r>
          <rPr>
            <b/>
            <sz val="9"/>
            <color indexed="81"/>
            <rFont val="Tahoma"/>
            <family val="2"/>
          </rPr>
          <t>Matt Moran:</t>
        </r>
        <r>
          <rPr>
            <sz val="9"/>
            <color indexed="81"/>
            <rFont val="Tahoma"/>
            <family val="2"/>
          </rPr>
          <t xml:space="preserve">
This determines the ratio between CurrOpTemp and Efficiency</t>
        </r>
      </text>
    </comment>
  </commentList>
</comments>
</file>

<file path=xl/sharedStrings.xml><?xml version="1.0" encoding="utf-8"?>
<sst xmlns="http://schemas.openxmlformats.org/spreadsheetml/2006/main" count="27" uniqueCount="25">
  <si>
    <t>Centre</t>
  </si>
  <si>
    <t>var fron Nom</t>
  </si>
  <si>
    <t>Multiplier</t>
  </si>
  <si>
    <t>Env Heat Load</t>
  </si>
  <si>
    <t xml:space="preserve"> </t>
  </si>
  <si>
    <t>Ratio</t>
  </si>
  <si>
    <t>Op Temp @ Heat Load</t>
  </si>
  <si>
    <t>Modified</t>
  </si>
  <si>
    <t>Dist</t>
  </si>
  <si>
    <t>Cumulative</t>
  </si>
  <si>
    <t>Modifier</t>
  </si>
  <si>
    <t>TFGO</t>
  </si>
  <si>
    <t>Zero Mod</t>
  </si>
  <si>
    <t>TGPI</t>
  </si>
  <si>
    <t>Efficiency Factor</t>
  </si>
  <si>
    <t>TGEN Efficiency Factor (TEF)</t>
  </si>
  <si>
    <t>Curr. Operating Temp (OpTemp)</t>
  </si>
  <si>
    <t>CUPI (Power)</t>
  </si>
  <si>
    <t>OpTemp</t>
  </si>
  <si>
    <t>TEF</t>
  </si>
  <si>
    <t>TGEN Temperature Efficiency (TEF) Profile</t>
  </si>
  <si>
    <t>Operating Temperature - Tertiary Cooling System (TCS) Power Response Profile</t>
  </si>
  <si>
    <t>AFP</t>
  </si>
  <si>
    <t>ATF</t>
  </si>
  <si>
    <t>Sub-Mod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</si>
</sst>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0" borderId="4" applyNumberFormat="0" applyFill="0" applyAlignment="0" applyProtection="0"/>
  </cellStyleXfs>
  <cellXfs count="13">
    <xf numFmtId="0" fontId="0" fillId="0" borderId="0" xfId="0"/>
    <xf numFmtId="0" fontId="3" fillId="2" borderId="0" xfId="1"/>
    <xf numFmtId="0" fontId="0" fillId="2" borderId="0" xfId="1" applyFont="1"/>
    <xf numFmtId="0" fontId="4" fillId="0" borderId="0" xfId="0" applyFont="1"/>
    <xf numFmtId="0" fontId="3" fillId="3" borderId="0" xfId="2"/>
    <xf numFmtId="0" fontId="0" fillId="0" borderId="1" xfId="0" applyBorder="1"/>
    <xf numFmtId="0" fontId="3" fillId="2" borderId="2" xfId="1" applyBorder="1"/>
    <xf numFmtId="0" fontId="0" fillId="0" borderId="3" xfId="0" applyBorder="1"/>
    <xf numFmtId="0" fontId="0" fillId="3" borderId="0" xfId="2" applyFont="1"/>
    <xf numFmtId="0" fontId="0" fillId="0" borderId="1" xfId="0" applyFill="1" applyBorder="1"/>
    <xf numFmtId="0" fontId="5" fillId="3" borderId="4" xfId="3" applyFill="1" applyProtection="1">
      <protection locked="0"/>
    </xf>
    <xf numFmtId="0" fontId="5" fillId="2" borderId="4" xfId="3" applyFill="1" applyProtection="1">
      <protection locked="0"/>
    </xf>
    <xf numFmtId="0" fontId="5" fillId="0" borderId="4" xfId="3" applyProtection="1">
      <protection locked="0"/>
    </xf>
  </cellXfs>
  <cellStyles count="4">
    <cellStyle name="40% - Accent1" xfId="1" builtinId="31"/>
    <cellStyle name="40% - Accent6" xfId="2" builtinId="51"/>
    <cellStyle name="Linked Cell" xfId="3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TGEN Output Profile @15</a:t>
            </a:r>
            <a:r>
              <a:rPr lang="en-AU">
                <a:latin typeface="Times New Roman" panose="02020603050405020304" pitchFamily="18" charset="0"/>
                <a:cs typeface="Times New Roman" panose="02020603050405020304" pitchFamily="18" charset="0"/>
              </a:rPr>
              <a:t>°C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Sheet1!$E$4:$E$25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Sheet1!$F$4:$F$25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0.91875813285014196</c:v>
                </c:pt>
                <c:pt idx="5">
                  <c:v>2.566560019126138</c:v>
                </c:pt>
                <c:pt idx="6">
                  <c:v>4.758331997679818</c:v>
                </c:pt>
                <c:pt idx="7">
                  <c:v>7.7807412344916358</c:v>
                </c:pt>
                <c:pt idx="8">
                  <c:v>12.114182608227249</c:v>
                </c:pt>
                <c:pt idx="9">
                  <c:v>18.522310606299584</c:v>
                </c:pt>
                <c:pt idx="10">
                  <c:v>27.888095610427683</c:v>
                </c:pt>
                <c:pt idx="11">
                  <c:v>41.272562209686498</c:v>
                </c:pt>
                <c:pt idx="12">
                  <c:v>52.111904389572317</c:v>
                </c:pt>
                <c:pt idx="13">
                  <c:v>61.477689393700416</c:v>
                </c:pt>
                <c:pt idx="14">
                  <c:v>67.885817391772747</c:v>
                </c:pt>
                <c:pt idx="15">
                  <c:v>72.219258765508357</c:v>
                </c:pt>
                <c:pt idx="16">
                  <c:v>75.241668002320182</c:v>
                </c:pt>
                <c:pt idx="17">
                  <c:v>77.433439980873857</c:v>
                </c:pt>
                <c:pt idx="18">
                  <c:v>79.081241867149856</c:v>
                </c:pt>
                <c:pt idx="19">
                  <c:v>80.358909291789359</c:v>
                </c:pt>
                <c:pt idx="20">
                  <c:v>81.375528839106195</c:v>
                </c:pt>
                <c:pt idx="21">
                  <c:v>82.202122608871079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68-4BE2-B8CD-E2ECBC9FA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4924336"/>
        <c:axId val="304932240"/>
      </c:lineChart>
      <c:catAx>
        <c:axId val="304924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TGEN Power Input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932240"/>
        <c:crosses val="autoZero"/>
        <c:auto val="1"/>
        <c:lblAlgn val="ctr"/>
        <c:lblOffset val="100"/>
        <c:noMultiLvlLbl val="0"/>
      </c:catAx>
      <c:valAx>
        <c:axId val="30493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TFGO (Teslas)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924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Tertiary Cooling Profile</a:t>
            </a:r>
            <a:r>
              <a:rPr lang="en-AU" baseline="0"/>
              <a:t> @</a:t>
            </a:r>
            <a:r>
              <a:rPr lang="en-AU" baseline="0">
                <a:latin typeface="Calibri" panose="020F0502020204030204" pitchFamily="34" charset="0"/>
                <a:cs typeface="Calibri" panose="020F0502020204030204" pitchFamily="34" charset="0"/>
              </a:rPr>
              <a:t>EHL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Sheet1!$A$30:$A$46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cat>
          <c:val>
            <c:numRef>
              <c:f>Sheet1!$B$30:$B$46</c:f>
              <c:numCache>
                <c:formatCode>General</c:formatCode>
                <c:ptCount val="17"/>
                <c:pt idx="0">
                  <c:v>50</c:v>
                </c:pt>
                <c:pt idx="1">
                  <c:v>45.18181818181818</c:v>
                </c:pt>
                <c:pt idx="2">
                  <c:v>40.727272727272727</c:v>
                </c:pt>
                <c:pt idx="3">
                  <c:v>36.63636363636364</c:v>
                </c:pt>
                <c:pt idx="4">
                  <c:v>32.909090909090907</c:v>
                </c:pt>
                <c:pt idx="5">
                  <c:v>29.545454545454547</c:v>
                </c:pt>
                <c:pt idx="6">
                  <c:v>26.545454545454547</c:v>
                </c:pt>
                <c:pt idx="7">
                  <c:v>23.909090909090907</c:v>
                </c:pt>
                <c:pt idx="8">
                  <c:v>21.636363636363637</c:v>
                </c:pt>
                <c:pt idx="9">
                  <c:v>19.727272727272727</c:v>
                </c:pt>
                <c:pt idx="10">
                  <c:v>18.181818181818183</c:v>
                </c:pt>
                <c:pt idx="11">
                  <c:v>17</c:v>
                </c:pt>
                <c:pt idx="12">
                  <c:v>16.181818181818187</c:v>
                </c:pt>
                <c:pt idx="13">
                  <c:v>15.727272727272727</c:v>
                </c:pt>
                <c:pt idx="14">
                  <c:v>15.636363636363633</c:v>
                </c:pt>
                <c:pt idx="15">
                  <c:v>15.909090909090907</c:v>
                </c:pt>
                <c:pt idx="16">
                  <c:v>16.545454545454547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C5-4AB5-A588-A608D8BE8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887264"/>
        <c:axId val="212882272"/>
      </c:lineChart>
      <c:catAx>
        <c:axId val="212887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Cooling Power Input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882272"/>
        <c:crosses val="autoZero"/>
        <c:auto val="1"/>
        <c:lblAlgn val="ctr"/>
        <c:lblOffset val="100"/>
        <c:noMultiLvlLbl val="0"/>
      </c:catAx>
      <c:valAx>
        <c:axId val="21288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Operating</a:t>
                </a:r>
                <a:r>
                  <a:rPr lang="en-AU" baseline="0"/>
                  <a:t> Temp </a:t>
                </a:r>
                <a:r>
                  <a:rPr lang="en-AU" baseline="0">
                    <a:latin typeface="Calibri" panose="020F0502020204030204" pitchFamily="34" charset="0"/>
                    <a:cs typeface="Calibri" panose="020F0502020204030204" pitchFamily="34" charset="0"/>
                  </a:rPr>
                  <a:t>°C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887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TGEN Temperature Efficiency Profile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Sheet1!$K$31:$K$47</c:f>
              <c:numCache>
                <c:formatCode>General</c:formatCode>
                <c:ptCount val="17"/>
                <c:pt idx="0">
                  <c:v>100</c:v>
                </c:pt>
                <c:pt idx="1">
                  <c:v>90</c:v>
                </c:pt>
                <c:pt idx="2">
                  <c:v>80</c:v>
                </c:pt>
                <c:pt idx="3">
                  <c:v>70</c:v>
                </c:pt>
                <c:pt idx="4">
                  <c:v>60</c:v>
                </c:pt>
                <c:pt idx="5">
                  <c:v>50</c:v>
                </c:pt>
                <c:pt idx="6">
                  <c:v>40</c:v>
                </c:pt>
                <c:pt idx="7">
                  <c:v>30</c:v>
                </c:pt>
                <c:pt idx="8">
                  <c:v>20</c:v>
                </c:pt>
                <c:pt idx="9">
                  <c:v>10</c:v>
                </c:pt>
                <c:pt idx="10">
                  <c:v>0</c:v>
                </c:pt>
                <c:pt idx="11">
                  <c:v>-10</c:v>
                </c:pt>
                <c:pt idx="12">
                  <c:v>-20</c:v>
                </c:pt>
                <c:pt idx="13">
                  <c:v>-30</c:v>
                </c:pt>
                <c:pt idx="14">
                  <c:v>-40</c:v>
                </c:pt>
                <c:pt idx="15">
                  <c:v>-50</c:v>
                </c:pt>
                <c:pt idx="16">
                  <c:v>-60</c:v>
                </c:pt>
              </c:numCache>
            </c:numRef>
          </c:cat>
          <c:val>
            <c:numRef>
              <c:f>Sheet1!$L$31:$L$47</c:f>
              <c:numCache>
                <c:formatCode>General</c:formatCode>
                <c:ptCount val="17"/>
                <c:pt idx="0">
                  <c:v>20</c:v>
                </c:pt>
                <c:pt idx="1">
                  <c:v>18</c:v>
                </c:pt>
                <c:pt idx="2">
                  <c:v>16</c:v>
                </c:pt>
                <c:pt idx="3">
                  <c:v>14</c:v>
                </c:pt>
                <c:pt idx="4">
                  <c:v>11.999999999999998</c:v>
                </c:pt>
                <c:pt idx="5">
                  <c:v>10</c:v>
                </c:pt>
                <c:pt idx="6">
                  <c:v>8</c:v>
                </c:pt>
                <c:pt idx="7">
                  <c:v>5.9999999999999991</c:v>
                </c:pt>
                <c:pt idx="8">
                  <c:v>4</c:v>
                </c:pt>
                <c:pt idx="9">
                  <c:v>2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08-484C-8180-1A8DC3E81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886016"/>
        <c:axId val="212881024"/>
      </c:lineChart>
      <c:catAx>
        <c:axId val="212886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Operating Temp </a:t>
                </a:r>
                <a:r>
                  <a:rPr lang="en-AU">
                    <a:latin typeface="Calibri" panose="020F0502020204030204" pitchFamily="34" charset="0"/>
                    <a:cs typeface="Calibri" panose="020F0502020204030204" pitchFamily="34" charset="0"/>
                  </a:rPr>
                  <a:t>°C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881024"/>
        <c:crosses val="autoZero"/>
        <c:auto val="1"/>
        <c:lblAlgn val="ctr"/>
        <c:lblOffset val="100"/>
        <c:noMultiLvlLbl val="0"/>
      </c:catAx>
      <c:valAx>
        <c:axId val="21288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Efficiency</a:t>
                </a:r>
                <a:r>
                  <a:rPr lang="en-AU" baseline="0"/>
                  <a:t> Factor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886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TGEN Output Efficiency Profile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Sheet1!$A$4:$A$25</c15:sqref>
                  </c15:fullRef>
                </c:ext>
              </c:extLst>
              <c:f>Sheet1!$A$5:$A$25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0.1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Sheet1!$C$4:$C$25</c15:sqref>
                  </c15:fullRef>
                </c:ext>
              </c:extLst>
              <c:f>Sheet1!$C$5:$C$25</c:f>
              <c:numCache>
                <c:formatCode>General</c:formatCode>
                <c:ptCount val="21"/>
                <c:pt idx="0">
                  <c:v>0.7763662318265282</c:v>
                </c:pt>
                <c:pt idx="1">
                  <c:v>0.9530244163140017</c:v>
                </c:pt>
                <c:pt idx="2">
                  <c:v>1.1966547182288592</c:v>
                </c:pt>
                <c:pt idx="3">
                  <c:v>1.5451949274217309</c:v>
                </c:pt>
                <c:pt idx="4">
                  <c:v>2.0669490587589388</c:v>
                </c:pt>
                <c:pt idx="5">
                  <c:v>2.8937286822625143</c:v>
                </c:pt>
                <c:pt idx="6">
                  <c:v>4.3014885817415758</c:v>
                </c:pt>
                <c:pt idx="7">
                  <c:v>6.9197859793234038</c:v>
                </c:pt>
                <c:pt idx="8">
                  <c:v>12.242698271110637</c:v>
                </c:pt>
                <c:pt idx="9">
                  <c:v>22.736439646348323</c:v>
                </c:pt>
                <c:pt idx="10">
                  <c:v>31.704198710047471</c:v>
                </c:pt>
                <c:pt idx="11">
                  <c:v>22.736439646348323</c:v>
                </c:pt>
                <c:pt idx="12">
                  <c:v>12.242698271110637</c:v>
                </c:pt>
                <c:pt idx="13">
                  <c:v>6.9197859793234038</c:v>
                </c:pt>
                <c:pt idx="14">
                  <c:v>4.3014885817415758</c:v>
                </c:pt>
                <c:pt idx="15">
                  <c:v>2.8937286822625143</c:v>
                </c:pt>
                <c:pt idx="16">
                  <c:v>2.0669490587589388</c:v>
                </c:pt>
                <c:pt idx="17">
                  <c:v>1.5451949274217309</c:v>
                </c:pt>
                <c:pt idx="18">
                  <c:v>1.1966547182288592</c:v>
                </c:pt>
                <c:pt idx="19">
                  <c:v>0.9530244163140017</c:v>
                </c:pt>
                <c:pt idx="20">
                  <c:v>0.7763662318265282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B7-4846-BBC0-BD44F0206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874368"/>
        <c:axId val="21287478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ullRef>
                          <c15:sqref>Sheet1!$A$4:$A$25</c15:sqref>
                        </c15:fullRef>
                        <c15:formulaRef>
                          <c15:sqref>Sheet1!$A$5:$A$25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-10</c:v>
                      </c:pt>
                      <c:pt idx="1">
                        <c:v>-9</c:v>
                      </c:pt>
                      <c:pt idx="2">
                        <c:v>-8</c:v>
                      </c:pt>
                      <c:pt idx="3">
                        <c:v>-7</c:v>
                      </c:pt>
                      <c:pt idx="4">
                        <c:v>-6</c:v>
                      </c:pt>
                      <c:pt idx="5">
                        <c:v>-5</c:v>
                      </c:pt>
                      <c:pt idx="6">
                        <c:v>-4</c:v>
                      </c:pt>
                      <c:pt idx="7">
                        <c:v>-3</c:v>
                      </c:pt>
                      <c:pt idx="8">
                        <c:v>-2</c:v>
                      </c:pt>
                      <c:pt idx="9">
                        <c:v>-1</c:v>
                      </c:pt>
                      <c:pt idx="10">
                        <c:v>0.1</c:v>
                      </c:pt>
                      <c:pt idx="11">
                        <c:v>1</c:v>
                      </c:pt>
                      <c:pt idx="12">
                        <c:v>2</c:v>
                      </c:pt>
                      <c:pt idx="13">
                        <c:v>3</c:v>
                      </c:pt>
                      <c:pt idx="14">
                        <c:v>4</c:v>
                      </c:pt>
                      <c:pt idx="15">
                        <c:v>5</c:v>
                      </c:pt>
                      <c:pt idx="16">
                        <c:v>6</c:v>
                      </c:pt>
                      <c:pt idx="17">
                        <c:v>7</c:v>
                      </c:pt>
                      <c:pt idx="18">
                        <c:v>8</c:v>
                      </c:pt>
                      <c:pt idx="19">
                        <c:v>9</c:v>
                      </c:pt>
                      <c:pt idx="20">
                        <c:v>10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Sheet1!$B$4:$B$25</c15:sqref>
                        </c15:fullRef>
                        <c15:formulaRef>
                          <c15:sqref>Sheet1!$B$5:$B$25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7.7636623182652824E-3</c:v>
                      </c:pt>
                      <c:pt idx="1">
                        <c:v>9.5302441631400173E-3</c:v>
                      </c:pt>
                      <c:pt idx="2">
                        <c:v>1.1966547182288591E-2</c:v>
                      </c:pt>
                      <c:pt idx="3">
                        <c:v>1.5451949274217308E-2</c:v>
                      </c:pt>
                      <c:pt idx="4">
                        <c:v>2.0669490587589386E-2</c:v>
                      </c:pt>
                      <c:pt idx="5">
                        <c:v>2.8937286822625141E-2</c:v>
                      </c:pt>
                      <c:pt idx="6">
                        <c:v>4.3014885817415756E-2</c:v>
                      </c:pt>
                      <c:pt idx="7">
                        <c:v>6.9197859793234034E-2</c:v>
                      </c:pt>
                      <c:pt idx="8">
                        <c:v>0.12242698271110637</c:v>
                      </c:pt>
                      <c:pt idx="9">
                        <c:v>0.22736439646348325</c:v>
                      </c:pt>
                      <c:pt idx="10">
                        <c:v>0.31704198710047471</c:v>
                      </c:pt>
                      <c:pt idx="11">
                        <c:v>0.22736439646348325</c:v>
                      </c:pt>
                      <c:pt idx="12">
                        <c:v>0.12242698271110637</c:v>
                      </c:pt>
                      <c:pt idx="13">
                        <c:v>6.9197859793234034E-2</c:v>
                      </c:pt>
                      <c:pt idx="14">
                        <c:v>4.3014885817415756E-2</c:v>
                      </c:pt>
                      <c:pt idx="15">
                        <c:v>2.8937286822625141E-2</c:v>
                      </c:pt>
                      <c:pt idx="16">
                        <c:v>2.0669490587589386E-2</c:v>
                      </c:pt>
                      <c:pt idx="17">
                        <c:v>1.5451949274217308E-2</c:v>
                      </c:pt>
                      <c:pt idx="18">
                        <c:v>1.1966547182288591E-2</c:v>
                      </c:pt>
                      <c:pt idx="19">
                        <c:v>9.5302441631400173E-3</c:v>
                      </c:pt>
                      <c:pt idx="20">
                        <c:v>7.7636623182652824E-3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13B7-4846-BBC0-BD44F0206B2E}"/>
                  </c:ext>
                </c:extLst>
              </c15:ser>
            </c15:filteredLineSeries>
          </c:ext>
        </c:extLst>
      </c:lineChart>
      <c:catAx>
        <c:axId val="212874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Variance from Nominal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874784"/>
        <c:crosses val="autoZero"/>
        <c:auto val="1"/>
        <c:lblAlgn val="ctr"/>
        <c:lblOffset val="100"/>
        <c:noMultiLvlLbl val="0"/>
      </c:catAx>
      <c:valAx>
        <c:axId val="21287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Additional</a:t>
                </a:r>
                <a:r>
                  <a:rPr lang="en-AU" baseline="0"/>
                  <a:t> TFGO Output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87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ATF Response Profile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Sheet1!$E$4:$E$25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Sheet1!$G$4:$G$25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0.27841155540913393</c:v>
                </c:pt>
                <c:pt idx="5">
                  <c:v>0.77774546034125391</c:v>
                </c:pt>
                <c:pt idx="6">
                  <c:v>1.4419187871757024</c:v>
                </c:pt>
                <c:pt idx="7">
                  <c:v>2.2230689241404673</c:v>
                </c:pt>
                <c:pt idx="8">
                  <c:v>3.0285456520568124</c:v>
                </c:pt>
                <c:pt idx="9">
                  <c:v>4.1160690236221296</c:v>
                </c:pt>
                <c:pt idx="10">
                  <c:v>5.5776191220855367</c:v>
                </c:pt>
                <c:pt idx="11">
                  <c:v>7.5041022199429994</c:v>
                </c:pt>
                <c:pt idx="12">
                  <c:v>8.6853173982620522</c:v>
                </c:pt>
                <c:pt idx="13">
                  <c:v>9.4581060605692944</c:v>
                </c:pt>
                <c:pt idx="14">
                  <c:v>9.6979739131103919</c:v>
                </c:pt>
                <c:pt idx="15">
                  <c:v>9.6292345020677814</c:v>
                </c:pt>
                <c:pt idx="16">
                  <c:v>9.4052085002900228</c:v>
                </c:pt>
                <c:pt idx="17">
                  <c:v>9.1098164683381011</c:v>
                </c:pt>
                <c:pt idx="18">
                  <c:v>8.7868046519055394</c:v>
                </c:pt>
                <c:pt idx="19">
                  <c:v>8.4588325570304583</c:v>
                </c:pt>
                <c:pt idx="20">
                  <c:v>8.1375528839106188</c:v>
                </c:pt>
                <c:pt idx="21">
                  <c:v>7.8287735817972459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C8-4DEE-863A-EBDE3F27C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6777984"/>
        <c:axId val="268957888"/>
      </c:lineChart>
      <c:catAx>
        <c:axId val="2016777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TGPI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957888"/>
        <c:crosses val="autoZero"/>
        <c:auto val="1"/>
        <c:lblAlgn val="ctr"/>
        <c:lblOffset val="100"/>
        <c:noMultiLvlLbl val="0"/>
      </c:catAx>
      <c:valAx>
        <c:axId val="26895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Amp/m</a:t>
                </a:r>
                <a:r>
                  <a:rPr lang="en-AU" baseline="30000"/>
                  <a:t>2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372075678040244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6777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633412</xdr:colOff>
      <xdr:row>1</xdr:row>
      <xdr:rowOff>85724</xdr:rowOff>
    </xdr:from>
    <xdr:to>
      <xdr:col>20</xdr:col>
      <xdr:colOff>404812</xdr:colOff>
      <xdr:row>15</xdr:row>
      <xdr:rowOff>147637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404812</xdr:colOff>
      <xdr:row>30</xdr:row>
      <xdr:rowOff>176212</xdr:rowOff>
    </xdr:from>
    <xdr:to>
      <xdr:col>8</xdr:col>
      <xdr:colOff>347662</xdr:colOff>
      <xdr:row>45</xdr:row>
      <xdr:rowOff>61912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500062</xdr:colOff>
      <xdr:row>30</xdr:row>
      <xdr:rowOff>100012</xdr:rowOff>
    </xdr:from>
    <xdr:to>
      <xdr:col>19</xdr:col>
      <xdr:colOff>271462</xdr:colOff>
      <xdr:row>44</xdr:row>
      <xdr:rowOff>176212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52387</xdr:colOff>
      <xdr:row>12</xdr:row>
      <xdr:rowOff>42862</xdr:rowOff>
    </xdr:from>
    <xdr:to>
      <xdr:col>13</xdr:col>
      <xdr:colOff>471487</xdr:colOff>
      <xdr:row>26</xdr:row>
      <xdr:rowOff>119062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202406</xdr:colOff>
      <xdr:row>15</xdr:row>
      <xdr:rowOff>76200</xdr:rowOff>
    </xdr:from>
    <xdr:to>
      <xdr:col>25</xdr:col>
      <xdr:colOff>240506</xdr:colOff>
      <xdr:row>30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2F7D39-7695-4B2B-A3F4-57F6FF98EC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7"/>
  <sheetViews>
    <sheetView tabSelected="1" workbookViewId="0">
      <selection activeCell="I5" sqref="I5"/>
    </sheetView>
  </sheetViews>
  <sheetFormatPr defaultRowHeight="15" x14ac:dyDescent="0.25"/>
  <cols>
    <col min="1" max="1" width="12.7109375" customWidth="1"/>
    <col min="2" max="2" width="12.42578125" customWidth="1"/>
    <col min="3" max="3" width="11.140625" customWidth="1"/>
    <col min="4" max="4" width="10.85546875" customWidth="1"/>
    <col min="6" max="6" width="11.7109375" customWidth="1"/>
  </cols>
  <sheetData>
    <row r="1" spans="1:9" ht="15.75" thickBot="1" x14ac:dyDescent="0.3">
      <c r="A1" s="2" t="s">
        <v>16</v>
      </c>
      <c r="B1" s="1"/>
      <c r="C1" s="11">
        <v>25</v>
      </c>
    </row>
    <row r="2" spans="1:9" ht="16.5" thickTop="1" thickBot="1" x14ac:dyDescent="0.3">
      <c r="A2" s="5" t="s">
        <v>15</v>
      </c>
      <c r="B2" s="7"/>
      <c r="C2" s="6">
        <f>MAX(0.1,(C1/$N$30)*$N$29)</f>
        <v>5</v>
      </c>
      <c r="D2" t="s">
        <v>0</v>
      </c>
      <c r="E2">
        <v>0</v>
      </c>
      <c r="F2" s="5" t="s">
        <v>2</v>
      </c>
      <c r="G2" s="12">
        <v>100</v>
      </c>
      <c r="H2" t="s">
        <v>12</v>
      </c>
      <c r="I2" s="12">
        <v>10</v>
      </c>
    </row>
    <row r="3" spans="1:9" ht="15.75" thickTop="1" x14ac:dyDescent="0.25">
      <c r="A3" t="s">
        <v>1</v>
      </c>
      <c r="B3" t="s">
        <v>8</v>
      </c>
      <c r="C3" t="s">
        <v>7</v>
      </c>
      <c r="D3" t="s">
        <v>9</v>
      </c>
      <c r="E3" t="s">
        <v>13</v>
      </c>
      <c r="F3" t="s">
        <v>11</v>
      </c>
      <c r="G3" t="s">
        <v>23</v>
      </c>
    </row>
    <row r="4" spans="1:9" ht="15.75" thickBot="1" x14ac:dyDescent="0.3">
      <c r="A4">
        <v>-11</v>
      </c>
      <c r="B4">
        <f>(1/3.14159)*(($C$2/2)/(((A4-$E$2)*(A4-$E$2))+($C$2/2)))</f>
        <v>6.4435254058477038E-3</v>
      </c>
      <c r="C4">
        <f>B4*$G$2</f>
        <v>0.64435254058477043</v>
      </c>
      <c r="D4">
        <f>0.5+((1/3.14159)*(ATAN((A4-$E$2)/($C$2/2))))</f>
        <v>7.113444922658152E-2</v>
      </c>
      <c r="E4">
        <v>0</v>
      </c>
      <c r="F4">
        <v>0</v>
      </c>
      <c r="G4">
        <v>0</v>
      </c>
      <c r="H4" t="s">
        <v>22</v>
      </c>
      <c r="I4" s="12">
        <v>2</v>
      </c>
    </row>
    <row r="5" spans="1:9" ht="16.5" thickTop="1" thickBot="1" x14ac:dyDescent="0.3">
      <c r="A5">
        <v>-10</v>
      </c>
      <c r="B5">
        <f t="shared" ref="B5:B25" si="0">(1/3.14159)*(($C$2/2)/(((A5-$E$2)*(A5-$E$2))+($C$2/2)))</f>
        <v>7.7636623182652824E-3</v>
      </c>
      <c r="C5">
        <f>B5*$G$2</f>
        <v>0.7763662318265282</v>
      </c>
      <c r="D5">
        <f t="shared" ref="D5:D25" si="1">0.5+((1/3.14159)*(ATAN((A5-$E$2)/($C$2/2))))</f>
        <v>7.7978773911289267E-2</v>
      </c>
      <c r="E5">
        <v>1</v>
      </c>
      <c r="F5">
        <f>MAX(0,(D5*$G$2)-$I$2)</f>
        <v>0</v>
      </c>
      <c r="G5">
        <f>MIN((F5/$I$5),(F5/E5)*$I$4)</f>
        <v>0</v>
      </c>
      <c r="H5" t="s">
        <v>24</v>
      </c>
      <c r="I5" s="12">
        <v>3.3</v>
      </c>
    </row>
    <row r="6" spans="1:9" ht="15.75" thickTop="1" x14ac:dyDescent="0.25">
      <c r="A6">
        <v>-9</v>
      </c>
      <c r="B6">
        <f t="shared" si="0"/>
        <v>9.5302441631400173E-3</v>
      </c>
      <c r="C6">
        <f t="shared" ref="C6:C25" si="2">B6*$G$2</f>
        <v>0.9530244163140017</v>
      </c>
      <c r="D6">
        <f t="shared" si="1"/>
        <v>8.6244711608938096E-2</v>
      </c>
      <c r="E6">
        <v>2</v>
      </c>
      <c r="F6">
        <f t="shared" ref="F6:F25" si="3">MAX(0,(D6*$G$2)-$I$2)</f>
        <v>0</v>
      </c>
      <c r="G6">
        <f t="shared" ref="G6:G25" si="4">MIN((F6/$I$5),(F6/E6)*$I$4)</f>
        <v>0</v>
      </c>
    </row>
    <row r="7" spans="1:9" x14ac:dyDescent="0.25">
      <c r="A7">
        <v>-8</v>
      </c>
      <c r="B7">
        <f t="shared" si="0"/>
        <v>1.1966547182288591E-2</v>
      </c>
      <c r="C7">
        <f t="shared" si="2"/>
        <v>1.1966547182288592</v>
      </c>
      <c r="D7">
        <f t="shared" si="1"/>
        <v>9.6410907082106423E-2</v>
      </c>
      <c r="E7">
        <v>3</v>
      </c>
      <c r="F7">
        <f t="shared" si="3"/>
        <v>0</v>
      </c>
      <c r="G7">
        <f t="shared" si="4"/>
        <v>0</v>
      </c>
    </row>
    <row r="8" spans="1:9" x14ac:dyDescent="0.25">
      <c r="A8">
        <v>-7</v>
      </c>
      <c r="B8">
        <f t="shared" si="0"/>
        <v>1.5451949274217308E-2</v>
      </c>
      <c r="C8">
        <f t="shared" si="2"/>
        <v>1.5451949274217309</v>
      </c>
      <c r="D8">
        <f t="shared" si="1"/>
        <v>0.10918758132850143</v>
      </c>
      <c r="E8">
        <v>4</v>
      </c>
      <c r="F8">
        <f t="shared" si="3"/>
        <v>0.91875813285014196</v>
      </c>
      <c r="G8">
        <f t="shared" si="4"/>
        <v>0.27841155540913393</v>
      </c>
    </row>
    <row r="9" spans="1:9" x14ac:dyDescent="0.25">
      <c r="A9">
        <v>-6</v>
      </c>
      <c r="B9">
        <f t="shared" si="0"/>
        <v>2.0669490587589386E-2</v>
      </c>
      <c r="C9">
        <f t="shared" si="2"/>
        <v>2.0669490587589388</v>
      </c>
      <c r="D9">
        <f t="shared" si="1"/>
        <v>0.12566560019126138</v>
      </c>
      <c r="E9">
        <v>5</v>
      </c>
      <c r="F9">
        <f t="shared" si="3"/>
        <v>2.566560019126138</v>
      </c>
      <c r="G9">
        <f t="shared" si="4"/>
        <v>0.77774546034125391</v>
      </c>
    </row>
    <row r="10" spans="1:9" x14ac:dyDescent="0.25">
      <c r="A10">
        <v>-5</v>
      </c>
      <c r="B10">
        <f t="shared" si="0"/>
        <v>2.8937286822625141E-2</v>
      </c>
      <c r="C10">
        <f t="shared" si="2"/>
        <v>2.8937286822625143</v>
      </c>
      <c r="D10">
        <f t="shared" si="1"/>
        <v>0.14758331997679819</v>
      </c>
      <c r="E10">
        <v>6</v>
      </c>
      <c r="F10">
        <f t="shared" si="3"/>
        <v>4.758331997679818</v>
      </c>
      <c r="G10">
        <f t="shared" si="4"/>
        <v>1.4419187871757024</v>
      </c>
    </row>
    <row r="11" spans="1:9" x14ac:dyDescent="0.25">
      <c r="A11">
        <v>-4</v>
      </c>
      <c r="B11">
        <f t="shared" si="0"/>
        <v>4.3014885817415756E-2</v>
      </c>
      <c r="C11">
        <f t="shared" si="2"/>
        <v>4.3014885817415758</v>
      </c>
      <c r="D11">
        <f t="shared" si="1"/>
        <v>0.17780741234491637</v>
      </c>
      <c r="E11">
        <v>7</v>
      </c>
      <c r="F11">
        <f t="shared" si="3"/>
        <v>7.7807412344916358</v>
      </c>
      <c r="G11">
        <f t="shared" si="4"/>
        <v>2.2230689241404673</v>
      </c>
    </row>
    <row r="12" spans="1:9" x14ac:dyDescent="0.25">
      <c r="A12">
        <v>-3</v>
      </c>
      <c r="B12">
        <f t="shared" si="0"/>
        <v>6.9197859793234034E-2</v>
      </c>
      <c r="C12">
        <f t="shared" si="2"/>
        <v>6.9197859793234038</v>
      </c>
      <c r="D12">
        <f t="shared" si="1"/>
        <v>0.22114182608227251</v>
      </c>
      <c r="E12">
        <v>8</v>
      </c>
      <c r="F12">
        <f t="shared" si="3"/>
        <v>12.114182608227249</v>
      </c>
      <c r="G12">
        <f t="shared" si="4"/>
        <v>3.0285456520568124</v>
      </c>
    </row>
    <row r="13" spans="1:9" x14ac:dyDescent="0.25">
      <c r="A13">
        <v>-2</v>
      </c>
      <c r="B13">
        <f t="shared" si="0"/>
        <v>0.12242698271110637</v>
      </c>
      <c r="C13">
        <f t="shared" si="2"/>
        <v>12.242698271110637</v>
      </c>
      <c r="D13">
        <f t="shared" si="1"/>
        <v>0.28522310606299583</v>
      </c>
      <c r="E13">
        <v>9</v>
      </c>
      <c r="F13">
        <f t="shared" si="3"/>
        <v>18.522310606299584</v>
      </c>
      <c r="G13">
        <f t="shared" si="4"/>
        <v>4.1160690236221296</v>
      </c>
    </row>
    <row r="14" spans="1:9" x14ac:dyDescent="0.25">
      <c r="A14">
        <v>-1</v>
      </c>
      <c r="B14">
        <f t="shared" si="0"/>
        <v>0.22736439646348325</v>
      </c>
      <c r="C14">
        <f t="shared" si="2"/>
        <v>22.736439646348323</v>
      </c>
      <c r="D14">
        <f t="shared" si="1"/>
        <v>0.37888095610427686</v>
      </c>
      <c r="E14">
        <v>10</v>
      </c>
      <c r="F14">
        <f t="shared" si="3"/>
        <v>27.888095610427683</v>
      </c>
      <c r="G14">
        <f t="shared" si="4"/>
        <v>5.5776191220855367</v>
      </c>
    </row>
    <row r="15" spans="1:9" x14ac:dyDescent="0.25">
      <c r="A15">
        <v>0.1</v>
      </c>
      <c r="B15">
        <f>(1/3.14159)*(($C$2/2)/(((A15-$E$2)*(A15-$E$2))+($C$2/2)))</f>
        <v>0.31704198710047471</v>
      </c>
      <c r="C15">
        <f t="shared" si="2"/>
        <v>31.704198710047471</v>
      </c>
      <c r="D15">
        <f t="shared" si="1"/>
        <v>0.51272562209686501</v>
      </c>
      <c r="E15">
        <v>11</v>
      </c>
      <c r="F15">
        <f t="shared" si="3"/>
        <v>41.272562209686498</v>
      </c>
      <c r="G15">
        <f t="shared" si="4"/>
        <v>7.5041022199429994</v>
      </c>
    </row>
    <row r="16" spans="1:9" x14ac:dyDescent="0.25">
      <c r="A16">
        <v>1</v>
      </c>
      <c r="B16">
        <f t="shared" si="0"/>
        <v>0.22736439646348325</v>
      </c>
      <c r="C16">
        <f t="shared" si="2"/>
        <v>22.736439646348323</v>
      </c>
      <c r="D16">
        <f t="shared" si="1"/>
        <v>0.62111904389572314</v>
      </c>
      <c r="E16">
        <v>12</v>
      </c>
      <c r="F16">
        <f t="shared" si="3"/>
        <v>52.111904389572317</v>
      </c>
      <c r="G16">
        <f t="shared" si="4"/>
        <v>8.6853173982620522</v>
      </c>
    </row>
    <row r="17" spans="1:17" x14ac:dyDescent="0.25">
      <c r="A17">
        <v>2</v>
      </c>
      <c r="B17">
        <f t="shared" si="0"/>
        <v>0.12242698271110637</v>
      </c>
      <c r="C17">
        <f t="shared" si="2"/>
        <v>12.242698271110637</v>
      </c>
      <c r="D17">
        <f t="shared" si="1"/>
        <v>0.71477689393700417</v>
      </c>
      <c r="E17">
        <v>13</v>
      </c>
      <c r="F17">
        <f t="shared" si="3"/>
        <v>61.477689393700416</v>
      </c>
      <c r="G17">
        <f t="shared" si="4"/>
        <v>9.4581060605692944</v>
      </c>
    </row>
    <row r="18" spans="1:17" x14ac:dyDescent="0.25">
      <c r="A18">
        <v>3</v>
      </c>
      <c r="B18">
        <f t="shared" si="0"/>
        <v>6.9197859793234034E-2</v>
      </c>
      <c r="C18">
        <f t="shared" si="2"/>
        <v>6.9197859793234038</v>
      </c>
      <c r="D18">
        <f t="shared" si="1"/>
        <v>0.77885817391772749</v>
      </c>
      <c r="E18">
        <v>14</v>
      </c>
      <c r="F18">
        <f t="shared" si="3"/>
        <v>67.885817391772747</v>
      </c>
      <c r="G18">
        <f t="shared" si="4"/>
        <v>9.6979739131103919</v>
      </c>
    </row>
    <row r="19" spans="1:17" x14ac:dyDescent="0.25">
      <c r="A19">
        <v>4</v>
      </c>
      <c r="B19">
        <f t="shared" si="0"/>
        <v>4.3014885817415756E-2</v>
      </c>
      <c r="C19">
        <f t="shared" si="2"/>
        <v>4.3014885817415758</v>
      </c>
      <c r="D19">
        <f t="shared" si="1"/>
        <v>0.82219258765508363</v>
      </c>
      <c r="E19">
        <v>15</v>
      </c>
      <c r="F19">
        <f t="shared" si="3"/>
        <v>72.219258765508357</v>
      </c>
      <c r="G19">
        <f t="shared" si="4"/>
        <v>9.6292345020677814</v>
      </c>
    </row>
    <row r="20" spans="1:17" x14ac:dyDescent="0.25">
      <c r="A20">
        <v>5</v>
      </c>
      <c r="B20">
        <f t="shared" si="0"/>
        <v>2.8937286822625141E-2</v>
      </c>
      <c r="C20">
        <f t="shared" si="2"/>
        <v>2.8937286822625143</v>
      </c>
      <c r="D20">
        <f t="shared" si="1"/>
        <v>0.85241668002320181</v>
      </c>
      <c r="E20">
        <v>16</v>
      </c>
      <c r="F20">
        <f t="shared" si="3"/>
        <v>75.241668002320182</v>
      </c>
      <c r="G20">
        <f t="shared" si="4"/>
        <v>9.4052085002900228</v>
      </c>
    </row>
    <row r="21" spans="1:17" x14ac:dyDescent="0.25">
      <c r="A21">
        <v>6</v>
      </c>
      <c r="B21">
        <f t="shared" si="0"/>
        <v>2.0669490587589386E-2</v>
      </c>
      <c r="C21">
        <f t="shared" si="2"/>
        <v>2.0669490587589388</v>
      </c>
      <c r="D21">
        <f t="shared" si="1"/>
        <v>0.87433439980873862</v>
      </c>
      <c r="E21">
        <v>17</v>
      </c>
      <c r="F21">
        <f t="shared" si="3"/>
        <v>77.433439980873857</v>
      </c>
      <c r="G21">
        <f t="shared" si="4"/>
        <v>9.1098164683381011</v>
      </c>
    </row>
    <row r="22" spans="1:17" x14ac:dyDescent="0.25">
      <c r="A22">
        <v>7</v>
      </c>
      <c r="B22">
        <f t="shared" si="0"/>
        <v>1.5451949274217308E-2</v>
      </c>
      <c r="C22">
        <f t="shared" si="2"/>
        <v>1.5451949274217309</v>
      </c>
      <c r="D22">
        <f t="shared" si="1"/>
        <v>0.89081241867149852</v>
      </c>
      <c r="E22">
        <v>18</v>
      </c>
      <c r="F22">
        <f t="shared" si="3"/>
        <v>79.081241867149856</v>
      </c>
      <c r="G22">
        <f t="shared" si="4"/>
        <v>8.7868046519055394</v>
      </c>
    </row>
    <row r="23" spans="1:17" x14ac:dyDescent="0.25">
      <c r="A23">
        <v>8</v>
      </c>
      <c r="B23">
        <f t="shared" si="0"/>
        <v>1.1966547182288591E-2</v>
      </c>
      <c r="C23">
        <f t="shared" si="2"/>
        <v>1.1966547182288592</v>
      </c>
      <c r="D23">
        <f t="shared" si="1"/>
        <v>0.90358909291789358</v>
      </c>
      <c r="E23">
        <v>19</v>
      </c>
      <c r="F23">
        <f t="shared" si="3"/>
        <v>80.358909291789359</v>
      </c>
      <c r="G23">
        <f t="shared" si="4"/>
        <v>8.4588325570304583</v>
      </c>
    </row>
    <row r="24" spans="1:17" x14ac:dyDescent="0.25">
      <c r="A24">
        <v>9</v>
      </c>
      <c r="B24">
        <f t="shared" si="0"/>
        <v>9.5302441631400173E-3</v>
      </c>
      <c r="C24">
        <f t="shared" si="2"/>
        <v>0.9530244163140017</v>
      </c>
      <c r="D24">
        <f t="shared" si="1"/>
        <v>0.9137552883910619</v>
      </c>
      <c r="E24">
        <v>20</v>
      </c>
      <c r="F24">
        <f t="shared" si="3"/>
        <v>81.375528839106195</v>
      </c>
      <c r="G24">
        <f t="shared" si="4"/>
        <v>8.1375528839106188</v>
      </c>
    </row>
    <row r="25" spans="1:17" x14ac:dyDescent="0.25">
      <c r="A25">
        <v>10</v>
      </c>
      <c r="B25">
        <f t="shared" si="0"/>
        <v>7.7636623182652824E-3</v>
      </c>
      <c r="C25">
        <f t="shared" si="2"/>
        <v>0.7763662318265282</v>
      </c>
      <c r="D25">
        <f t="shared" si="1"/>
        <v>0.92202122608871073</v>
      </c>
      <c r="E25">
        <v>21</v>
      </c>
      <c r="F25">
        <f t="shared" si="3"/>
        <v>82.202122608871079</v>
      </c>
      <c r="G25">
        <f t="shared" si="4"/>
        <v>7.8287735817972459</v>
      </c>
    </row>
    <row r="27" spans="1:17" x14ac:dyDescent="0.25">
      <c r="A27" s="3" t="s">
        <v>21</v>
      </c>
    </row>
    <row r="28" spans="1:17" ht="15.75" thickBot="1" x14ac:dyDescent="0.3">
      <c r="B28" s="5" t="s">
        <v>3</v>
      </c>
      <c r="C28" s="10">
        <v>50</v>
      </c>
      <c r="K28" s="3" t="s">
        <v>20</v>
      </c>
    </row>
    <row r="29" spans="1:17" ht="16.5" thickTop="1" thickBot="1" x14ac:dyDescent="0.3">
      <c r="A29" t="s">
        <v>17</v>
      </c>
      <c r="B29" s="8" t="s">
        <v>6</v>
      </c>
      <c r="C29" s="4"/>
      <c r="D29" s="5" t="s">
        <v>14</v>
      </c>
      <c r="E29" s="12">
        <v>5</v>
      </c>
      <c r="K29" t="s">
        <v>18</v>
      </c>
      <c r="L29" t="s">
        <v>19</v>
      </c>
      <c r="M29" s="5" t="s">
        <v>5</v>
      </c>
      <c r="N29" s="12">
        <v>0.7</v>
      </c>
      <c r="O29" s="9"/>
      <c r="P29" s="7"/>
      <c r="Q29" s="12"/>
    </row>
    <row r="30" spans="1:17" ht="16.5" thickTop="1" thickBot="1" x14ac:dyDescent="0.3">
      <c r="A30">
        <v>0</v>
      </c>
      <c r="B30" s="4">
        <f>($C$28-(($E$29*A30)-(POWER(A30,2))/5.5))</f>
        <v>50</v>
      </c>
      <c r="D30" s="5" t="s">
        <v>10</v>
      </c>
      <c r="E30" s="12">
        <v>5.5</v>
      </c>
      <c r="K30" t="s">
        <v>4</v>
      </c>
      <c r="L30" t="s">
        <v>4</v>
      </c>
      <c r="M30" s="5" t="s">
        <v>10</v>
      </c>
      <c r="N30" s="12">
        <v>3.5</v>
      </c>
    </row>
    <row r="31" spans="1:17" ht="15.75" thickTop="1" x14ac:dyDescent="0.25">
      <c r="A31">
        <v>1</v>
      </c>
      <c r="B31" s="4">
        <f t="shared" ref="B31:B46" si="5">($C$28-(($E$29*A31)-(POWER(A31,2))/$E$30))</f>
        <v>45.18181818181818</v>
      </c>
      <c r="K31">
        <v>100</v>
      </c>
      <c r="L31">
        <f>(K31/$N$30)*$N$29</f>
        <v>20</v>
      </c>
    </row>
    <row r="32" spans="1:17" x14ac:dyDescent="0.25">
      <c r="A32">
        <v>2</v>
      </c>
      <c r="B32" s="4">
        <f t="shared" si="5"/>
        <v>40.727272727272727</v>
      </c>
      <c r="K32">
        <v>90</v>
      </c>
      <c r="L32">
        <f>(K32/$N$30)*$N$29</f>
        <v>18</v>
      </c>
    </row>
    <row r="33" spans="1:12" x14ac:dyDescent="0.25">
      <c r="A33">
        <v>3</v>
      </c>
      <c r="B33" s="4">
        <f t="shared" si="5"/>
        <v>36.63636363636364</v>
      </c>
      <c r="K33">
        <v>80</v>
      </c>
      <c r="L33">
        <f t="shared" ref="L33:L40" si="6">(K33/$N$30)*$N$29</f>
        <v>16</v>
      </c>
    </row>
    <row r="34" spans="1:12" x14ac:dyDescent="0.25">
      <c r="A34">
        <v>4</v>
      </c>
      <c r="B34" s="4">
        <f t="shared" si="5"/>
        <v>32.909090909090907</v>
      </c>
      <c r="K34">
        <v>70</v>
      </c>
      <c r="L34">
        <f t="shared" si="6"/>
        <v>14</v>
      </c>
    </row>
    <row r="35" spans="1:12" x14ac:dyDescent="0.25">
      <c r="A35">
        <v>5</v>
      </c>
      <c r="B35" s="4">
        <f t="shared" si="5"/>
        <v>29.545454545454547</v>
      </c>
      <c r="K35">
        <v>60</v>
      </c>
      <c r="L35">
        <f t="shared" si="6"/>
        <v>11.999999999999998</v>
      </c>
    </row>
    <row r="36" spans="1:12" x14ac:dyDescent="0.25">
      <c r="A36">
        <v>6</v>
      </c>
      <c r="B36" s="4">
        <f t="shared" si="5"/>
        <v>26.545454545454547</v>
      </c>
      <c r="K36">
        <v>50</v>
      </c>
      <c r="L36">
        <f t="shared" si="6"/>
        <v>10</v>
      </c>
    </row>
    <row r="37" spans="1:12" x14ac:dyDescent="0.25">
      <c r="A37">
        <v>7</v>
      </c>
      <c r="B37" s="4">
        <f t="shared" si="5"/>
        <v>23.909090909090907</v>
      </c>
      <c r="K37">
        <v>40</v>
      </c>
      <c r="L37">
        <f t="shared" si="6"/>
        <v>8</v>
      </c>
    </row>
    <row r="38" spans="1:12" x14ac:dyDescent="0.25">
      <c r="A38">
        <v>8</v>
      </c>
      <c r="B38" s="4">
        <f t="shared" si="5"/>
        <v>21.636363636363637</v>
      </c>
      <c r="K38">
        <v>30</v>
      </c>
      <c r="L38">
        <f t="shared" si="6"/>
        <v>5.9999999999999991</v>
      </c>
    </row>
    <row r="39" spans="1:12" x14ac:dyDescent="0.25">
      <c r="A39">
        <v>9</v>
      </c>
      <c r="B39" s="4">
        <f t="shared" si="5"/>
        <v>19.727272727272727</v>
      </c>
      <c r="K39">
        <v>20</v>
      </c>
      <c r="L39">
        <f t="shared" si="6"/>
        <v>4</v>
      </c>
    </row>
    <row r="40" spans="1:12" x14ac:dyDescent="0.25">
      <c r="A40">
        <v>10</v>
      </c>
      <c r="B40" s="4">
        <f t="shared" si="5"/>
        <v>18.181818181818183</v>
      </c>
      <c r="K40">
        <v>10</v>
      </c>
      <c r="L40">
        <f t="shared" si="6"/>
        <v>2</v>
      </c>
    </row>
    <row r="41" spans="1:12" x14ac:dyDescent="0.25">
      <c r="A41">
        <v>11</v>
      </c>
      <c r="B41" s="4">
        <f t="shared" si="5"/>
        <v>17</v>
      </c>
      <c r="K41">
        <v>0</v>
      </c>
      <c r="L41">
        <v>0.1</v>
      </c>
    </row>
    <row r="42" spans="1:12" x14ac:dyDescent="0.25">
      <c r="A42">
        <v>12</v>
      </c>
      <c r="B42" s="4">
        <f t="shared" si="5"/>
        <v>16.181818181818187</v>
      </c>
      <c r="K42">
        <v>-10</v>
      </c>
      <c r="L42">
        <v>0.1</v>
      </c>
    </row>
    <row r="43" spans="1:12" x14ac:dyDescent="0.25">
      <c r="A43">
        <v>13</v>
      </c>
      <c r="B43" s="4">
        <f t="shared" si="5"/>
        <v>15.727272727272727</v>
      </c>
      <c r="K43">
        <v>-20</v>
      </c>
      <c r="L43">
        <v>0.1</v>
      </c>
    </row>
    <row r="44" spans="1:12" x14ac:dyDescent="0.25">
      <c r="A44">
        <v>14</v>
      </c>
      <c r="B44" s="4">
        <f t="shared" si="5"/>
        <v>15.636363636363633</v>
      </c>
      <c r="K44">
        <v>-30</v>
      </c>
      <c r="L44">
        <v>0.1</v>
      </c>
    </row>
    <row r="45" spans="1:12" x14ac:dyDescent="0.25">
      <c r="A45">
        <v>15</v>
      </c>
      <c r="B45" s="4">
        <f t="shared" si="5"/>
        <v>15.909090909090907</v>
      </c>
      <c r="K45">
        <v>-40</v>
      </c>
      <c r="L45">
        <v>0.1</v>
      </c>
    </row>
    <row r="46" spans="1:12" x14ac:dyDescent="0.25">
      <c r="A46">
        <v>16</v>
      </c>
      <c r="B46" s="4">
        <f t="shared" si="5"/>
        <v>16.545454545454547</v>
      </c>
      <c r="K46">
        <v>-50</v>
      </c>
      <c r="L46">
        <v>0.1</v>
      </c>
    </row>
    <row r="47" spans="1:12" x14ac:dyDescent="0.25">
      <c r="K47">
        <v>-60</v>
      </c>
      <c r="L47">
        <v>0.1</v>
      </c>
    </row>
  </sheetData>
  <sheetProtection algorithmName="SHA-512" hashValue="DPRob5ExC9v/pxnIxa6Uv/YwwgkctGa+0odTgq2oFbHCHwZUetejayNfUQC8MC0cghxAMsvOiQfjACca+n7xlw==" saltValue="h5o7+nrr3vCumcwXu7ZQlg==" spinCount="100000" sheet="1" selectLockedCells="1"/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Moran</dc:creator>
  <cp:lastModifiedBy>Matt Moran</cp:lastModifiedBy>
  <dcterms:created xsi:type="dcterms:W3CDTF">2016-10-09T04:46:40Z</dcterms:created>
  <dcterms:modified xsi:type="dcterms:W3CDTF">2017-06-27T13:05:38Z</dcterms:modified>
</cp:coreProperties>
</file>